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na Borek\Dropbox\CWCD Team Folder\Client Email Campaigns\The Coaches Insider\New TCI Template\"/>
    </mc:Choice>
  </mc:AlternateContent>
  <xr:revisionPtr revIDLastSave="0" documentId="8_{F0FEA190-25F1-44AA-90DA-D8F18B581EA1}" xr6:coauthVersionLast="47" xr6:coauthVersionMax="47" xr10:uidLastSave="{00000000-0000-0000-0000-000000000000}"/>
  <bookViews>
    <workbookView xWindow="59535" yWindow="540" windowWidth="25785" windowHeight="13215" xr2:uid="{00000000-000D-0000-FFFF-FFFF00000000}"/>
  </bookViews>
  <sheets>
    <sheet name="Sheet1" sheetId="1" r:id="rId1"/>
  </sheets>
  <definedNames>
    <definedName name="_xlnm.Print_Area" localSheetId="0">Sheet1!$C$3:$AD$45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30" i="1"/>
  <c r="F44" i="1"/>
  <c r="E44" i="1"/>
  <c r="G39" i="1"/>
  <c r="F39" i="1"/>
  <c r="E39" i="1"/>
  <c r="G41" i="1"/>
  <c r="F41" i="1"/>
  <c r="E41" i="1"/>
  <c r="G40" i="1"/>
  <c r="F40" i="1"/>
  <c r="E40" i="1"/>
  <c r="E38" i="1"/>
  <c r="G35" i="1"/>
  <c r="F35" i="1"/>
  <c r="E35" i="1"/>
  <c r="E34" i="1"/>
  <c r="F33" i="1"/>
  <c r="E33" i="1"/>
  <c r="E29" i="1"/>
  <c r="E28" i="1"/>
  <c r="E27" i="1"/>
  <c r="E24" i="1"/>
  <c r="E22" i="1"/>
  <c r="E21" i="1"/>
  <c r="E20" i="1"/>
  <c r="E19" i="1"/>
  <c r="E16" i="1"/>
  <c r="E15" i="1"/>
  <c r="E14" i="1"/>
  <c r="E9" i="1"/>
  <c r="E10" i="1"/>
  <c r="E11" i="1"/>
</calcChain>
</file>

<file path=xl/sharedStrings.xml><?xml version="1.0" encoding="utf-8"?>
<sst xmlns="http://schemas.openxmlformats.org/spreadsheetml/2006/main" count="127" uniqueCount="96">
  <si>
    <t>150's</t>
  </si>
  <si>
    <t>8 x 150's</t>
  </si>
  <si>
    <t>4'</t>
  </si>
  <si>
    <t>6 x 150's</t>
  </si>
  <si>
    <t>6-8'</t>
  </si>
  <si>
    <t>4-6 x 150's</t>
  </si>
  <si>
    <t>10-12'</t>
  </si>
  <si>
    <t>200's</t>
  </si>
  <si>
    <t>8 x 200's</t>
  </si>
  <si>
    <t>2'</t>
  </si>
  <si>
    <t>6-8 x 200's</t>
  </si>
  <si>
    <t>6 x 200's</t>
  </si>
  <si>
    <t>5-6 x 200's</t>
  </si>
  <si>
    <t>8-10'</t>
  </si>
  <si>
    <t>12-15'</t>
  </si>
  <si>
    <t>15'</t>
  </si>
  <si>
    <t>300's</t>
  </si>
  <si>
    <t>6 x 300's</t>
  </si>
  <si>
    <t>5'</t>
  </si>
  <si>
    <t>5 x 300's</t>
  </si>
  <si>
    <t>8'</t>
  </si>
  <si>
    <t>4 x 300's</t>
  </si>
  <si>
    <t>12'</t>
  </si>
  <si>
    <t>3 x 300's</t>
  </si>
  <si>
    <t>500's</t>
  </si>
  <si>
    <t>12'/1'</t>
  </si>
  <si>
    <t>3 x 500's</t>
  </si>
  <si>
    <t>Distance</t>
  </si>
  <si>
    <t>Rest</t>
  </si>
  <si>
    <t>Time</t>
  </si>
  <si>
    <t>6-8 x 100's</t>
  </si>
  <si>
    <t>10 x 100's</t>
  </si>
  <si>
    <t>1'</t>
  </si>
  <si>
    <t>Misc.</t>
  </si>
  <si>
    <t>150, 2,3,2,150</t>
  </si>
  <si>
    <t>10-15'</t>
  </si>
  <si>
    <t>1,2,3,3,2,1</t>
  </si>
  <si>
    <t>8-15'</t>
  </si>
  <si>
    <t>2-3 sets 2,150,1</t>
  </si>
  <si>
    <t>6-8'/12'</t>
  </si>
  <si>
    <t>100's</t>
  </si>
  <si>
    <t>4 x 200's</t>
  </si>
  <si>
    <t xml:space="preserve">500, 400, 300 </t>
  </si>
  <si>
    <t>8 x 100's</t>
  </si>
  <si>
    <t xml:space="preserve">3' </t>
  </si>
  <si>
    <t>2 x split 350</t>
  </si>
  <si>
    <t>(200, 1', 150)</t>
  </si>
  <si>
    <t>Time:</t>
  </si>
  <si>
    <t>Race Modeling</t>
  </si>
  <si>
    <t>Lactic Acid Speed Endurance</t>
  </si>
  <si>
    <t>Special Endurance 1</t>
  </si>
  <si>
    <t>Special Endurance 2</t>
  </si>
  <si>
    <t>Intensive Tempo</t>
  </si>
  <si>
    <t>Extensive Tempo (Aerobic Power)</t>
  </si>
  <si>
    <t>Extensive Tempo (Aerobic Capacity)</t>
  </si>
  <si>
    <t>(&lt; 70% intensity, &gt;200m, Rest is &lt; 45" each and &lt; 2' sets)</t>
  </si>
  <si>
    <t>(70-80% intensity, &gt;100m, Rest is 30-90" each, 2-3' sets</t>
  </si>
  <si>
    <t>(80-90% Intensity, &gt;80m, Rest is 30"-5' each, 3-10' sets)</t>
  </si>
  <si>
    <t>Total Volume = 800-2800 meters</t>
  </si>
  <si>
    <t>Total Volume = 1400 - 3000 meters</t>
  </si>
  <si>
    <t>Total Volume = 1400-4000 meters</t>
  </si>
  <si>
    <t>(high intensity, 300m-600m, Rest 15-20'</t>
  </si>
  <si>
    <t>Total Volume = 300 - 1200m</t>
  </si>
  <si>
    <t>(high intensity, 150 - 300m, Rest 5-10')</t>
  </si>
  <si>
    <t>(high intensity, 80-150m runs, Rest 5'-10')</t>
  </si>
  <si>
    <t>Speed development</t>
  </si>
  <si>
    <t>Acceleration Development</t>
  </si>
  <si>
    <t>Total Volume = 200-500m  (Can do resisted runs also)</t>
  </si>
  <si>
    <t>Total Volume = 300-500m (30m flys are common)</t>
  </si>
  <si>
    <t>Intensive Tempo on Hills</t>
  </si>
  <si>
    <t>3-4 Split 500's (3/2)</t>
  </si>
  <si>
    <t>LASE</t>
  </si>
  <si>
    <t>SE 2</t>
  </si>
  <si>
    <t>EXT TEMP</t>
  </si>
  <si>
    <t>INT TEMP</t>
  </si>
  <si>
    <t>SE 1</t>
  </si>
  <si>
    <t>SE 1/2</t>
  </si>
  <si>
    <t>LASE / SE I</t>
  </si>
  <si>
    <t>SE 1 / SE 2</t>
  </si>
  <si>
    <t>Alactic/Glycolytic Short Speed Endurance</t>
  </si>
  <si>
    <t>(full intensity, up to 50m, Rest so no drop in quality)</t>
  </si>
  <si>
    <t>(full intensity, 40-80m runs, Rest so no drop in quality)</t>
  </si>
  <si>
    <t>(full intensity, 40-80m runs, Rest 1'-3' each / 4-10' sets)</t>
  </si>
  <si>
    <t>400 METER RACE</t>
  </si>
  <si>
    <t>20' sets</t>
  </si>
  <si>
    <t>Alactic/Glycolytic Short Sp. End,</t>
  </si>
  <si>
    <t>Chris Wineberg's Training Inventory Calculator</t>
  </si>
  <si>
    <t>Enter the athlete's goal / ability 400 meter time below in seconds</t>
  </si>
  <si>
    <t>400 Meter Race</t>
  </si>
  <si>
    <t>Speed Development</t>
  </si>
  <si>
    <t>Training Pyramid for developing a 400 meter runner</t>
  </si>
  <si>
    <t>Start at the bottom of both sides and work up the pyramid towards the race</t>
  </si>
  <si>
    <t>The lower block on each side is a prerequisite for the next block up</t>
  </si>
  <si>
    <t>INT/SE 1</t>
  </si>
  <si>
    <t>4 sets (150, 1', 150)</t>
  </si>
  <si>
    <t>INT/SE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</si>
</sst>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name val="Calibri"/>
    </font>
    <font>
      <b/>
      <sz val="11"/>
      <name val="Calibri"/>
      <family val="2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1"/>
      <color rgb="FFFF0000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b/>
      <sz val="11"/>
      <color rgb="FFED7013"/>
      <name val="Arial Narrow"/>
      <family val="2"/>
    </font>
    <font>
      <sz val="11"/>
      <color rgb="FFED7013"/>
      <name val="Arial Narrow"/>
      <family val="2"/>
    </font>
    <font>
      <b/>
      <sz val="11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rgb="FFCDB9FF"/>
        <bgColor indexed="64"/>
      </patternFill>
    </fill>
    <fill>
      <patternFill patternType="solid">
        <fgColor rgb="FF28F84B"/>
        <bgColor indexed="64"/>
      </patternFill>
    </fill>
    <fill>
      <patternFill patternType="solid">
        <fgColor rgb="FF29D5F7"/>
        <bgColor indexed="64"/>
      </patternFill>
    </fill>
    <fill>
      <patternFill patternType="solid">
        <fgColor rgb="FF2CF4C4"/>
        <bgColor indexed="64"/>
      </patternFill>
    </fill>
    <fill>
      <patternFill patternType="solid">
        <fgColor rgb="FF2CF4C4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BC9E5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164" fontId="0" fillId="0" borderId="0" xfId="0" applyNumberFormat="1" applyAlignment="1">
      <alignment horizontal="left"/>
    </xf>
    <xf numFmtId="0" fontId="1" fillId="0" borderId="0" xfId="0" applyFont="1"/>
    <xf numFmtId="0" fontId="0" fillId="0" borderId="6" xfId="0" applyBorder="1"/>
    <xf numFmtId="0" fontId="0" fillId="0" borderId="5" xfId="0" applyBorder="1"/>
    <xf numFmtId="0" fontId="0" fillId="0" borderId="4" xfId="0" applyBorder="1"/>
    <xf numFmtId="0" fontId="3" fillId="0" borderId="0" xfId="0" applyFont="1" applyAlignment="1">
      <alignment horizontal="center"/>
    </xf>
    <xf numFmtId="2" fontId="4" fillId="8" borderId="10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7" fillId="2" borderId="0" xfId="0" applyFont="1" applyFill="1"/>
    <xf numFmtId="0" fontId="10" fillId="5" borderId="0" xfId="0" applyFont="1" applyFill="1"/>
    <xf numFmtId="0" fontId="7" fillId="5" borderId="0" xfId="0" applyFont="1" applyFill="1"/>
    <xf numFmtId="0" fontId="10" fillId="7" borderId="0" xfId="0" applyFont="1" applyFill="1"/>
    <xf numFmtId="0" fontId="10" fillId="6" borderId="0" xfId="0" applyFont="1" applyFill="1"/>
    <xf numFmtId="0" fontId="7" fillId="6" borderId="0" xfId="0" applyFont="1" applyFill="1"/>
    <xf numFmtId="0" fontId="10" fillId="4" borderId="0" xfId="0" applyFont="1" applyFill="1"/>
    <xf numFmtId="0" fontId="7" fillId="4" borderId="0" xfId="0" applyFont="1" applyFill="1"/>
    <xf numFmtId="0" fontId="10" fillId="3" borderId="0" xfId="0" applyFont="1" applyFill="1"/>
    <xf numFmtId="0" fontId="7" fillId="3" borderId="0" xfId="0" applyFont="1" applyFill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1" fillId="0" borderId="4" xfId="0" applyFont="1" applyBorder="1"/>
    <xf numFmtId="0" fontId="12" fillId="2" borderId="4" xfId="0" applyFont="1" applyFill="1" applyBorder="1"/>
    <xf numFmtId="0" fontId="12" fillId="2" borderId="5" xfId="0" applyFont="1" applyFill="1" applyBorder="1" applyAlignment="1">
      <alignment horizontal="left"/>
    </xf>
    <xf numFmtId="164" fontId="12" fillId="2" borderId="5" xfId="0" applyNumberFormat="1" applyFont="1" applyFill="1" applyBorder="1" applyAlignment="1">
      <alignment horizontal="left"/>
    </xf>
    <xf numFmtId="164" fontId="12" fillId="2" borderId="6" xfId="0" applyNumberFormat="1" applyFont="1" applyFill="1" applyBorder="1" applyAlignment="1">
      <alignment horizontal="left"/>
    </xf>
    <xf numFmtId="0" fontId="12" fillId="4" borderId="4" xfId="0" applyFont="1" applyFill="1" applyBorder="1"/>
    <xf numFmtId="0" fontId="12" fillId="4" borderId="5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left"/>
    </xf>
    <xf numFmtId="164" fontId="12" fillId="4" borderId="6" xfId="0" applyNumberFormat="1" applyFont="1" applyFill="1" applyBorder="1" applyAlignment="1">
      <alignment horizontal="left"/>
    </xf>
    <xf numFmtId="0" fontId="12" fillId="3" borderId="4" xfId="0" applyFont="1" applyFill="1" applyBorder="1"/>
    <xf numFmtId="0" fontId="12" fillId="3" borderId="5" xfId="0" applyFont="1" applyFill="1" applyBorder="1" applyAlignment="1">
      <alignment horizontal="left"/>
    </xf>
    <xf numFmtId="164" fontId="12" fillId="3" borderId="5" xfId="0" applyNumberFormat="1" applyFont="1" applyFill="1" applyBorder="1" applyAlignment="1">
      <alignment horizontal="left"/>
    </xf>
    <xf numFmtId="164" fontId="12" fillId="3" borderId="6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12" fillId="0" borderId="5" xfId="0" applyNumberFormat="1" applyFont="1" applyBorder="1" applyAlignment="1">
      <alignment horizontal="left"/>
    </xf>
    <xf numFmtId="164" fontId="12" fillId="0" borderId="6" xfId="0" applyNumberFormat="1" applyFont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16" fontId="12" fillId="2" borderId="5" xfId="0" applyNumberFormat="1" applyFont="1" applyFill="1" applyBorder="1" applyAlignment="1">
      <alignment horizontal="left"/>
    </xf>
    <xf numFmtId="164" fontId="12" fillId="5" borderId="5" xfId="0" applyNumberFormat="1" applyFont="1" applyFill="1" applyBorder="1" applyAlignment="1">
      <alignment horizontal="left"/>
    </xf>
    <xf numFmtId="164" fontId="12" fillId="5" borderId="6" xfId="0" applyNumberFormat="1" applyFont="1" applyFill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3" borderId="4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12" fillId="5" borderId="5" xfId="0" applyFont="1" applyFill="1" applyBorder="1" applyAlignment="1">
      <alignment horizontal="left"/>
    </xf>
    <xf numFmtId="16" fontId="12" fillId="5" borderId="5" xfId="0" applyNumberFormat="1" applyFont="1" applyFill="1" applyBorder="1" applyAlignment="1">
      <alignment horizontal="left"/>
    </xf>
    <xf numFmtId="49" fontId="12" fillId="5" borderId="5" xfId="0" applyNumberFormat="1" applyFont="1" applyFill="1" applyBorder="1" applyAlignment="1">
      <alignment horizontal="left"/>
    </xf>
    <xf numFmtId="164" fontId="12" fillId="0" borderId="5" xfId="0" applyNumberFormat="1" applyFont="1" applyBorder="1"/>
    <xf numFmtId="164" fontId="12" fillId="0" borderId="6" xfId="0" applyNumberFormat="1" applyFont="1" applyBorder="1"/>
    <xf numFmtId="164" fontId="12" fillId="6" borderId="5" xfId="0" applyNumberFormat="1" applyFont="1" applyFill="1" applyBorder="1" applyAlignment="1">
      <alignment horizontal="left"/>
    </xf>
    <xf numFmtId="164" fontId="12" fillId="6" borderId="6" xfId="0" applyNumberFormat="1" applyFont="1" applyFill="1" applyBorder="1" applyAlignment="1">
      <alignment horizontal="left"/>
    </xf>
    <xf numFmtId="0" fontId="12" fillId="6" borderId="4" xfId="0" applyFont="1" applyFill="1" applyBorder="1" applyAlignment="1">
      <alignment horizontal="left"/>
    </xf>
    <xf numFmtId="0" fontId="12" fillId="6" borderId="5" xfId="0" applyFont="1" applyFill="1" applyBorder="1" applyAlignment="1">
      <alignment horizontal="left"/>
    </xf>
    <xf numFmtId="164" fontId="12" fillId="6" borderId="6" xfId="0" applyNumberFormat="1" applyFont="1" applyFill="1" applyBorder="1"/>
    <xf numFmtId="0" fontId="12" fillId="6" borderId="4" xfId="0" applyFont="1" applyFill="1" applyBorder="1"/>
    <xf numFmtId="0" fontId="12" fillId="6" borderId="5" xfId="0" applyFont="1" applyFill="1" applyBorder="1"/>
    <xf numFmtId="0" fontId="12" fillId="4" borderId="5" xfId="0" applyFont="1" applyFill="1" applyBorder="1"/>
    <xf numFmtId="0" fontId="12" fillId="5" borderId="4" xfId="0" applyFont="1" applyFill="1" applyBorder="1"/>
    <xf numFmtId="49" fontId="12" fillId="5" borderId="5" xfId="0" applyNumberFormat="1" applyFont="1" applyFill="1" applyBorder="1"/>
    <xf numFmtId="0" fontId="12" fillId="0" borderId="7" xfId="0" applyFont="1" applyBorder="1"/>
    <xf numFmtId="0" fontId="12" fillId="0" borderId="8" xfId="0" applyFont="1" applyBorder="1"/>
    <xf numFmtId="0" fontId="12" fillId="0" borderId="8" xfId="0" applyFont="1" applyBorder="1" applyAlignment="1">
      <alignment horizontal="left"/>
    </xf>
    <xf numFmtId="164" fontId="12" fillId="0" borderId="9" xfId="0" applyNumberFormat="1" applyFont="1" applyBorder="1" applyAlignment="1">
      <alignment horizontal="left"/>
    </xf>
    <xf numFmtId="164" fontId="12" fillId="4" borderId="4" xfId="0" applyNumberFormat="1" applyFont="1" applyFill="1" applyBorder="1" applyAlignment="1">
      <alignment horizontal="left"/>
    </xf>
    <xf numFmtId="0" fontId="10" fillId="4" borderId="6" xfId="0" applyFont="1" applyFill="1" applyBorder="1"/>
    <xf numFmtId="164" fontId="12" fillId="6" borderId="4" xfId="0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11" borderId="0" xfId="0" applyFont="1" applyFill="1"/>
    <xf numFmtId="0" fontId="10" fillId="9" borderId="0" xfId="0" applyFont="1" applyFill="1"/>
    <xf numFmtId="0" fontId="10" fillId="10" borderId="0" xfId="0" applyFont="1" applyFill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0" fillId="0" borderId="15" xfId="0" applyFont="1" applyBorder="1"/>
    <xf numFmtId="0" fontId="0" fillId="0" borderId="16" xfId="0" applyBorder="1"/>
    <xf numFmtId="0" fontId="0" fillId="0" borderId="17" xfId="0" applyBorder="1"/>
    <xf numFmtId="0" fontId="10" fillId="0" borderId="17" xfId="0" applyFont="1" applyBorder="1"/>
    <xf numFmtId="0" fontId="10" fillId="0" borderId="18" xfId="0" applyFont="1" applyBorder="1"/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4" borderId="6" xfId="0" applyFont="1" applyFill="1" applyBorder="1" applyAlignment="1">
      <alignment horizontal="left"/>
    </xf>
    <xf numFmtId="0" fontId="12" fillId="7" borderId="4" xfId="0" applyFont="1" applyFill="1" applyBorder="1"/>
    <xf numFmtId="0" fontId="12" fillId="7" borderId="5" xfId="0" applyFont="1" applyFill="1" applyBorder="1"/>
    <xf numFmtId="0" fontId="12" fillId="7" borderId="6" xfId="0" applyFont="1" applyFill="1" applyBorder="1"/>
    <xf numFmtId="164" fontId="12" fillId="7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BC9E5"/>
      <color rgb="FF28F84B"/>
      <color rgb="FF2CF4C4"/>
      <color rgb="FF2BF5B6"/>
      <color rgb="FF2AF695"/>
      <color rgb="FF2AF6CF"/>
      <color rgb="FF29D5F7"/>
      <color rgb="FF28B8F8"/>
      <color rgb="FF28F8C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C2:AE83"/>
  <sheetViews>
    <sheetView tabSelected="1" zoomScale="150" zoomScaleNormal="150" workbookViewId="0">
      <selection activeCell="G5" sqref="G5"/>
    </sheetView>
  </sheetViews>
  <sheetFormatPr defaultColWidth="8.85546875" defaultRowHeight="14.1" customHeight="1" x14ac:dyDescent="0.3"/>
  <cols>
    <col min="3" max="3" width="17.42578125" customWidth="1"/>
    <col min="4" max="4" width="7.5703125" customWidth="1"/>
    <col min="5" max="5" width="5.7109375" customWidth="1"/>
    <col min="6" max="6" width="4.85546875" customWidth="1"/>
    <col min="7" max="7" width="4.7109375" customWidth="1"/>
    <col min="8" max="8" width="10.5703125" style="10" customWidth="1"/>
    <col min="9" max="9" width="0.85546875" customWidth="1"/>
    <col min="10" max="10" width="43.85546875" customWidth="1"/>
    <col min="11" max="11" width="7.140625" customWidth="1"/>
    <col min="12" max="12" width="9.5703125" customWidth="1"/>
    <col min="13" max="27" width="5.7109375" customWidth="1"/>
  </cols>
  <sheetData>
    <row r="2" spans="3:31" ht="23.25" x14ac:dyDescent="0.35">
      <c r="D2" s="6"/>
    </row>
    <row r="3" spans="3:31" ht="21" x14ac:dyDescent="0.35">
      <c r="C3" s="77" t="s">
        <v>86</v>
      </c>
    </row>
    <row r="4" spans="3:31" ht="17.25" customHeight="1" thickBot="1" x14ac:dyDescent="0.35">
      <c r="C4" s="78" t="s">
        <v>87</v>
      </c>
    </row>
    <row r="5" spans="3:31" ht="19.5" customHeight="1" thickBot="1" x14ac:dyDescent="0.35">
      <c r="C5" s="2" t="s">
        <v>47</v>
      </c>
      <c r="D5" s="7">
        <v>55</v>
      </c>
    </row>
    <row r="6" spans="3:31" ht="16.5" x14ac:dyDescent="0.3">
      <c r="C6" s="24" t="s">
        <v>27</v>
      </c>
      <c r="D6" s="25" t="s">
        <v>28</v>
      </c>
      <c r="E6" s="25" t="s">
        <v>29</v>
      </c>
      <c r="F6" s="25"/>
      <c r="G6" s="26"/>
    </row>
    <row r="7" spans="3:31" ht="16.5" x14ac:dyDescent="0.3">
      <c r="C7" s="27"/>
      <c r="D7" s="28"/>
      <c r="E7" s="28"/>
      <c r="F7" s="28"/>
      <c r="G7" s="29"/>
    </row>
    <row r="8" spans="3:31" ht="16.5" x14ac:dyDescent="0.3">
      <c r="C8" s="30" t="s">
        <v>40</v>
      </c>
      <c r="D8" s="28"/>
      <c r="E8" s="28"/>
      <c r="F8" s="28"/>
      <c r="G8" s="29"/>
      <c r="J8" s="8" t="s">
        <v>66</v>
      </c>
    </row>
    <row r="9" spans="3:31" ht="16.5" x14ac:dyDescent="0.3">
      <c r="C9" s="39" t="s">
        <v>31</v>
      </c>
      <c r="D9" s="40" t="s">
        <v>32</v>
      </c>
      <c r="E9" s="41">
        <f>D5*0.24753</f>
        <v>13.61415</v>
      </c>
      <c r="F9" s="41"/>
      <c r="G9" s="42"/>
      <c r="H9" s="10" t="s">
        <v>73</v>
      </c>
      <c r="J9" s="9" t="s">
        <v>80</v>
      </c>
    </row>
    <row r="10" spans="3:31" ht="16.5" x14ac:dyDescent="0.3">
      <c r="C10" s="35" t="s">
        <v>43</v>
      </c>
      <c r="D10" s="36" t="s">
        <v>44</v>
      </c>
      <c r="E10" s="37">
        <f>D5*0.235</f>
        <v>12.924999999999999</v>
      </c>
      <c r="F10" s="37"/>
      <c r="G10" s="38"/>
      <c r="H10" s="10" t="s">
        <v>74</v>
      </c>
      <c r="J10" s="9" t="s">
        <v>67</v>
      </c>
    </row>
    <row r="11" spans="3:31" ht="17.25" thickBot="1" x14ac:dyDescent="0.35">
      <c r="C11" s="31" t="s">
        <v>30</v>
      </c>
      <c r="D11" s="32" t="s">
        <v>20</v>
      </c>
      <c r="E11" s="33">
        <f>D5*0.2277</f>
        <v>12.5235</v>
      </c>
      <c r="F11" s="33"/>
      <c r="G11" s="34"/>
      <c r="H11" s="10" t="s">
        <v>71</v>
      </c>
      <c r="J11" s="9"/>
    </row>
    <row r="12" spans="3:31" ht="16.5" x14ac:dyDescent="0.3">
      <c r="C12" s="5"/>
      <c r="D12" s="4"/>
      <c r="E12" s="4"/>
      <c r="F12" s="4"/>
      <c r="G12" s="3"/>
      <c r="J12" s="8" t="s">
        <v>65</v>
      </c>
      <c r="L12" s="85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7"/>
    </row>
    <row r="13" spans="3:31" ht="18.75" x14ac:dyDescent="0.3">
      <c r="C13" s="43" t="s">
        <v>0</v>
      </c>
      <c r="D13" s="44"/>
      <c r="E13" s="45"/>
      <c r="F13" s="45"/>
      <c r="G13" s="46"/>
      <c r="J13" s="9" t="s">
        <v>81</v>
      </c>
      <c r="L13" s="88"/>
      <c r="U13" s="95" t="s">
        <v>90</v>
      </c>
      <c r="AD13" s="89"/>
    </row>
    <row r="14" spans="3:31" ht="16.5" x14ac:dyDescent="0.3">
      <c r="C14" s="47" t="s">
        <v>1</v>
      </c>
      <c r="D14" s="36" t="s">
        <v>2</v>
      </c>
      <c r="E14" s="37">
        <f>D5*0.38</f>
        <v>20.9</v>
      </c>
      <c r="F14" s="37"/>
      <c r="G14" s="38"/>
      <c r="H14" s="10" t="s">
        <v>74</v>
      </c>
      <c r="J14" s="9" t="s">
        <v>68</v>
      </c>
      <c r="L14" s="88"/>
      <c r="U14" s="96" t="s">
        <v>91</v>
      </c>
      <c r="AD14" s="89"/>
    </row>
    <row r="15" spans="3:31" ht="16.5" x14ac:dyDescent="0.3">
      <c r="C15" s="48" t="s">
        <v>3</v>
      </c>
      <c r="D15" s="49" t="s">
        <v>4</v>
      </c>
      <c r="E15" s="33">
        <f>D5*0.3565</f>
        <v>19.607499999999998</v>
      </c>
      <c r="F15" s="33"/>
      <c r="G15" s="34"/>
      <c r="H15" s="10" t="s">
        <v>71</v>
      </c>
      <c r="J15" s="10"/>
      <c r="L15" s="88"/>
      <c r="U15" s="96" t="s">
        <v>92</v>
      </c>
      <c r="AD15" s="89"/>
      <c r="AE15" s="79"/>
    </row>
    <row r="16" spans="3:31" ht="16.5" x14ac:dyDescent="0.3">
      <c r="C16" s="48" t="s">
        <v>5</v>
      </c>
      <c r="D16" s="50" t="s">
        <v>6</v>
      </c>
      <c r="E16" s="50">
        <f>D5*0.3465</f>
        <v>19.057499999999997</v>
      </c>
      <c r="F16" s="50"/>
      <c r="G16" s="51"/>
      <c r="H16" s="10" t="s">
        <v>77</v>
      </c>
      <c r="J16" s="11" t="s">
        <v>79</v>
      </c>
      <c r="L16" s="88"/>
      <c r="AD16" s="89"/>
      <c r="AE16" s="79"/>
    </row>
    <row r="17" spans="3:31" ht="16.5" x14ac:dyDescent="0.3">
      <c r="C17" s="52"/>
      <c r="D17" s="44"/>
      <c r="E17" s="45"/>
      <c r="F17" s="45"/>
      <c r="G17" s="46"/>
      <c r="J17" s="12" t="s">
        <v>82</v>
      </c>
      <c r="L17" s="88"/>
      <c r="AD17" s="89"/>
      <c r="AE17" s="79"/>
    </row>
    <row r="18" spans="3:31" ht="16.5" x14ac:dyDescent="0.3">
      <c r="C18" s="43" t="s">
        <v>7</v>
      </c>
      <c r="D18" s="44"/>
      <c r="E18" s="45"/>
      <c r="F18" s="45"/>
      <c r="G18" s="46"/>
      <c r="J18" s="12" t="s">
        <v>62</v>
      </c>
      <c r="L18" s="88"/>
      <c r="AD18" s="89"/>
      <c r="AE18" s="79"/>
    </row>
    <row r="19" spans="3:31" ht="16.5" x14ac:dyDescent="0.3">
      <c r="C19" s="53" t="s">
        <v>8</v>
      </c>
      <c r="D19" s="40" t="s">
        <v>9</v>
      </c>
      <c r="E19" s="41">
        <f>D5/1.683332</f>
        <v>32.673293206568879</v>
      </c>
      <c r="F19" s="41"/>
      <c r="G19" s="42"/>
      <c r="H19" s="10" t="s">
        <v>73</v>
      </c>
      <c r="J19" s="10"/>
      <c r="L19" s="88"/>
      <c r="P19" s="79"/>
      <c r="Q19" s="79"/>
      <c r="R19" s="79"/>
      <c r="S19" s="79"/>
      <c r="T19" s="79"/>
      <c r="U19" s="81" t="s">
        <v>88</v>
      </c>
      <c r="V19" s="79"/>
      <c r="W19" s="79"/>
      <c r="X19" s="79"/>
      <c r="Y19" s="79"/>
      <c r="Z19" s="79"/>
      <c r="AA19" s="79"/>
      <c r="AB19" s="79"/>
      <c r="AC19" s="79"/>
      <c r="AD19" s="90"/>
      <c r="AE19" s="79"/>
    </row>
    <row r="20" spans="3:31" ht="16.5" x14ac:dyDescent="0.3">
      <c r="C20" s="47" t="s">
        <v>10</v>
      </c>
      <c r="D20" s="36" t="s">
        <v>2</v>
      </c>
      <c r="E20" s="37">
        <f>D5*0.55445</f>
        <v>30.49475</v>
      </c>
      <c r="F20" s="37"/>
      <c r="G20" s="38"/>
      <c r="H20" s="10" t="s">
        <v>74</v>
      </c>
      <c r="J20" s="13" t="s">
        <v>49</v>
      </c>
      <c r="L20" s="88"/>
      <c r="P20" s="79"/>
      <c r="Q20" s="79"/>
      <c r="R20" s="79"/>
      <c r="S20" s="79"/>
      <c r="T20" s="79"/>
      <c r="U20" s="17"/>
      <c r="V20" s="79"/>
      <c r="W20" s="79"/>
      <c r="X20" s="79"/>
      <c r="Y20" s="79"/>
      <c r="Z20" s="79"/>
      <c r="AA20" s="79"/>
      <c r="AB20" s="79"/>
      <c r="AC20" s="79"/>
      <c r="AD20" s="90"/>
      <c r="AE20" s="79"/>
    </row>
    <row r="21" spans="3:31" ht="16.5" x14ac:dyDescent="0.3">
      <c r="C21" s="47" t="s">
        <v>11</v>
      </c>
      <c r="D21" s="36" t="s">
        <v>18</v>
      </c>
      <c r="E21" s="37">
        <f>D5*0.52</f>
        <v>28.6</v>
      </c>
      <c r="F21" s="36"/>
      <c r="G21" s="97"/>
      <c r="H21" s="10" t="s">
        <v>74</v>
      </c>
      <c r="J21" s="14" t="s">
        <v>64</v>
      </c>
      <c r="L21" s="88"/>
      <c r="P21" s="79"/>
      <c r="Q21" s="79"/>
      <c r="R21" s="79"/>
      <c r="S21" s="79"/>
      <c r="T21" s="79"/>
      <c r="U21" s="17"/>
      <c r="V21" s="79"/>
      <c r="W21" s="79"/>
      <c r="X21" s="79"/>
      <c r="Y21" s="79"/>
      <c r="Z21" s="79"/>
      <c r="AA21" s="79"/>
      <c r="AB21" s="79"/>
      <c r="AC21" s="79"/>
      <c r="AD21" s="90"/>
      <c r="AE21" s="79"/>
    </row>
    <row r="22" spans="3:31" ht="16.5" x14ac:dyDescent="0.3">
      <c r="C22" s="47" t="s">
        <v>11</v>
      </c>
      <c r="D22" s="55" t="s">
        <v>4</v>
      </c>
      <c r="E22" s="50">
        <f>D5*0.51</f>
        <v>28.05</v>
      </c>
      <c r="F22" s="50"/>
      <c r="G22" s="51"/>
      <c r="H22" s="10" t="s">
        <v>93</v>
      </c>
      <c r="J22" s="14" t="s">
        <v>62</v>
      </c>
      <c r="L22" s="88"/>
      <c r="P22" s="79"/>
      <c r="Q22" s="79"/>
      <c r="R22" s="79"/>
      <c r="S22" s="79"/>
      <c r="T22" s="79"/>
      <c r="U22" s="17"/>
      <c r="V22" s="79"/>
      <c r="W22" s="79"/>
      <c r="X22" s="79"/>
      <c r="Y22" s="79"/>
      <c r="Z22" s="79"/>
      <c r="AA22" s="79"/>
      <c r="AB22" s="79"/>
      <c r="AC22" s="79"/>
      <c r="AD22" s="90"/>
      <c r="AE22" s="79"/>
    </row>
    <row r="23" spans="3:31" ht="16.5" x14ac:dyDescent="0.3">
      <c r="C23" s="54" t="s">
        <v>12</v>
      </c>
      <c r="D23" s="56" t="s">
        <v>13</v>
      </c>
      <c r="E23" s="50">
        <f>D5*0.48515</f>
        <v>26.683250000000001</v>
      </c>
      <c r="F23" s="50"/>
      <c r="G23" s="51"/>
      <c r="H23" s="10" t="s">
        <v>75</v>
      </c>
      <c r="J23" s="10"/>
      <c r="L23" s="88"/>
      <c r="P23" s="79"/>
      <c r="Q23" s="79"/>
      <c r="R23" s="79"/>
      <c r="S23" s="79"/>
      <c r="T23" s="15"/>
      <c r="U23" s="79"/>
      <c r="V23" s="82"/>
      <c r="W23" s="79"/>
      <c r="X23" s="79"/>
      <c r="Y23" s="79"/>
      <c r="Z23" s="79"/>
      <c r="AA23" s="79"/>
      <c r="AB23" s="79"/>
      <c r="AC23" s="79"/>
      <c r="AD23" s="90"/>
      <c r="AE23" s="79"/>
    </row>
    <row r="24" spans="3:31" ht="16.5" x14ac:dyDescent="0.3">
      <c r="C24" s="54" t="s">
        <v>41</v>
      </c>
      <c r="D24" s="57" t="s">
        <v>6</v>
      </c>
      <c r="E24" s="50">
        <f>D5*0.46535</f>
        <v>25.594249999999999</v>
      </c>
      <c r="F24" s="50"/>
      <c r="G24" s="51"/>
      <c r="H24" s="10" t="s">
        <v>75</v>
      </c>
      <c r="J24" s="15" t="s">
        <v>50</v>
      </c>
      <c r="L24" s="88"/>
      <c r="P24" s="79"/>
      <c r="Q24" s="79"/>
      <c r="R24" s="79"/>
      <c r="S24" s="80" t="s">
        <v>50</v>
      </c>
      <c r="T24" s="15"/>
      <c r="U24" s="79"/>
      <c r="V24" s="82"/>
      <c r="W24" s="79" t="s">
        <v>51</v>
      </c>
      <c r="X24" s="79"/>
      <c r="Y24" s="79"/>
      <c r="Z24" s="79"/>
      <c r="AA24" s="79"/>
      <c r="AB24" s="79"/>
      <c r="AC24" s="79"/>
      <c r="AD24" s="90"/>
      <c r="AE24" s="79"/>
    </row>
    <row r="25" spans="3:31" ht="16.5" x14ac:dyDescent="0.3">
      <c r="C25" s="27"/>
      <c r="D25" s="28"/>
      <c r="E25" s="58"/>
      <c r="F25" s="58"/>
      <c r="G25" s="59"/>
      <c r="J25" s="16" t="s">
        <v>63</v>
      </c>
      <c r="L25" s="88"/>
      <c r="P25" s="79"/>
      <c r="Q25" s="79"/>
      <c r="R25" s="79"/>
      <c r="S25" s="79"/>
      <c r="T25" s="15"/>
      <c r="U25" s="79"/>
      <c r="V25" s="82"/>
      <c r="W25" s="79"/>
      <c r="X25" s="79"/>
      <c r="Y25" s="79"/>
      <c r="Z25" s="79"/>
      <c r="AA25" s="79"/>
      <c r="AB25" s="79"/>
      <c r="AC25" s="79"/>
      <c r="AD25" s="90"/>
      <c r="AE25" s="79"/>
    </row>
    <row r="26" spans="3:31" ht="15" customHeight="1" x14ac:dyDescent="0.3">
      <c r="C26" s="43" t="s">
        <v>16</v>
      </c>
      <c r="D26" s="44"/>
      <c r="E26" s="45"/>
      <c r="F26" s="45"/>
      <c r="G26" s="46"/>
      <c r="J26" s="16" t="s">
        <v>62</v>
      </c>
      <c r="L26" s="88"/>
      <c r="P26" s="79"/>
      <c r="Q26" s="79"/>
      <c r="R26" s="79"/>
      <c r="S26" s="13"/>
      <c r="T26" s="79"/>
      <c r="U26" s="79"/>
      <c r="V26" s="79"/>
      <c r="W26" s="20"/>
      <c r="X26" s="79"/>
      <c r="Y26" s="79"/>
      <c r="Z26" s="79"/>
      <c r="AA26" s="79"/>
      <c r="AB26" s="79"/>
      <c r="AC26" s="79"/>
      <c r="AD26" s="90"/>
      <c r="AE26" s="79"/>
    </row>
    <row r="27" spans="3:31" ht="16.5" x14ac:dyDescent="0.3">
      <c r="C27" s="74" t="s">
        <v>17</v>
      </c>
      <c r="D27" s="37" t="s">
        <v>18</v>
      </c>
      <c r="E27" s="37">
        <f>D5*0.920792</f>
        <v>50.643560000000001</v>
      </c>
      <c r="F27" s="37"/>
      <c r="G27" s="75"/>
      <c r="H27" s="10" t="s">
        <v>74</v>
      </c>
      <c r="J27" s="10"/>
      <c r="L27" s="88"/>
      <c r="P27" s="79"/>
      <c r="Q27" s="79"/>
      <c r="R27" s="80" t="s">
        <v>49</v>
      </c>
      <c r="S27" s="13"/>
      <c r="T27" s="79"/>
      <c r="U27" s="79"/>
      <c r="V27" s="79"/>
      <c r="W27" s="20"/>
      <c r="X27" s="79" t="s">
        <v>52</v>
      </c>
      <c r="Y27" s="79"/>
      <c r="Z27" s="79"/>
      <c r="AA27" s="79"/>
      <c r="AB27" s="79"/>
      <c r="AC27" s="79"/>
      <c r="AD27" s="90"/>
      <c r="AE27" s="79"/>
    </row>
    <row r="28" spans="3:31" ht="16.5" x14ac:dyDescent="0.3">
      <c r="C28" s="74" t="s">
        <v>19</v>
      </c>
      <c r="D28" s="55" t="s">
        <v>20</v>
      </c>
      <c r="E28" s="50">
        <f>D5*0.861386</f>
        <v>47.37623</v>
      </c>
      <c r="F28" s="50"/>
      <c r="G28" s="51"/>
      <c r="H28" s="10" t="s">
        <v>93</v>
      </c>
      <c r="J28" s="17" t="s">
        <v>83</v>
      </c>
      <c r="L28" s="88"/>
      <c r="P28" s="79"/>
      <c r="Q28" s="79"/>
      <c r="R28" s="79"/>
      <c r="S28" s="13"/>
      <c r="T28" s="79"/>
      <c r="U28" s="79"/>
      <c r="V28" s="79"/>
      <c r="W28" s="20"/>
      <c r="X28" s="79"/>
      <c r="Y28" s="79"/>
      <c r="Z28" s="79"/>
      <c r="AA28" s="79"/>
      <c r="AB28" s="79"/>
      <c r="AC28" s="79"/>
      <c r="AD28" s="90"/>
      <c r="AE28" s="79"/>
    </row>
    <row r="29" spans="3:31" ht="16.5" x14ac:dyDescent="0.3">
      <c r="C29" s="54" t="s">
        <v>21</v>
      </c>
      <c r="D29" s="55" t="s">
        <v>22</v>
      </c>
      <c r="E29" s="60">
        <f>D5*0.81188</f>
        <v>44.653400000000005</v>
      </c>
      <c r="F29" s="60"/>
      <c r="G29" s="61"/>
      <c r="H29" s="10" t="s">
        <v>76</v>
      </c>
      <c r="J29" s="10"/>
      <c r="L29" s="88"/>
      <c r="P29" s="79"/>
      <c r="Q29" s="79"/>
      <c r="R29" s="83"/>
      <c r="S29" s="79"/>
      <c r="T29" s="79"/>
      <c r="U29" s="79"/>
      <c r="V29" s="79"/>
      <c r="W29" s="79"/>
      <c r="X29" s="20"/>
      <c r="Y29" s="79"/>
      <c r="Z29" s="79"/>
      <c r="AA29" s="79"/>
      <c r="AB29" s="79"/>
      <c r="AC29" s="79"/>
      <c r="AD29" s="90"/>
      <c r="AE29" s="79"/>
    </row>
    <row r="30" spans="3:31" ht="16.5" x14ac:dyDescent="0.3">
      <c r="C30" s="76" t="s">
        <v>23</v>
      </c>
      <c r="D30" s="60" t="s">
        <v>15</v>
      </c>
      <c r="E30" s="60">
        <f>D5*0.75</f>
        <v>41.25</v>
      </c>
      <c r="F30" s="60"/>
      <c r="G30" s="61"/>
      <c r="H30" s="10" t="s">
        <v>72</v>
      </c>
      <c r="J30" s="18" t="s">
        <v>51</v>
      </c>
      <c r="L30" s="88"/>
      <c r="P30" s="79"/>
      <c r="Q30" s="80" t="s">
        <v>85</v>
      </c>
      <c r="R30" s="83"/>
      <c r="S30" s="79"/>
      <c r="T30" s="79"/>
      <c r="U30" s="79"/>
      <c r="V30" s="79"/>
      <c r="W30" s="79"/>
      <c r="X30" s="20"/>
      <c r="Y30" s="79" t="s">
        <v>69</v>
      </c>
      <c r="Z30" s="79"/>
      <c r="AA30" s="79"/>
      <c r="AB30" s="79"/>
      <c r="AC30" s="79"/>
      <c r="AD30" s="90"/>
      <c r="AE30" s="79"/>
    </row>
    <row r="31" spans="3:31" ht="14.1" customHeight="1" x14ac:dyDescent="0.3">
      <c r="C31" s="27"/>
      <c r="D31" s="28"/>
      <c r="E31" s="58"/>
      <c r="F31" s="58"/>
      <c r="G31" s="59"/>
      <c r="J31" s="19" t="s">
        <v>61</v>
      </c>
      <c r="L31" s="88"/>
      <c r="P31" s="79"/>
      <c r="Q31" s="79"/>
      <c r="R31" s="83"/>
      <c r="S31" s="79"/>
      <c r="T31" s="79"/>
      <c r="U31" s="79"/>
      <c r="V31" s="79"/>
      <c r="W31" s="79"/>
      <c r="X31" s="20"/>
      <c r="Y31" s="79"/>
      <c r="Z31" s="79"/>
      <c r="AA31" s="79"/>
      <c r="AB31" s="79"/>
      <c r="AC31" s="79"/>
      <c r="AD31" s="90"/>
      <c r="AE31" s="79"/>
    </row>
    <row r="32" spans="3:31" ht="16.5" x14ac:dyDescent="0.3">
      <c r="C32" s="43" t="s">
        <v>24</v>
      </c>
      <c r="D32" s="44"/>
      <c r="E32" s="45"/>
      <c r="F32" s="45"/>
      <c r="G32" s="46"/>
      <c r="J32" s="19" t="s">
        <v>62</v>
      </c>
      <c r="L32" s="88"/>
      <c r="P32" s="79"/>
      <c r="Q32" s="84"/>
      <c r="R32" s="79"/>
      <c r="S32" s="79"/>
      <c r="T32" s="79"/>
      <c r="U32" s="79"/>
      <c r="V32" s="79"/>
      <c r="W32" s="79"/>
      <c r="X32" s="79"/>
      <c r="Y32" s="22"/>
      <c r="Z32" s="79"/>
      <c r="AA32" s="79"/>
      <c r="AB32" s="79"/>
      <c r="AC32" s="79"/>
      <c r="AD32" s="90"/>
      <c r="AE32" s="79"/>
    </row>
    <row r="33" spans="3:31" ht="14.1" customHeight="1" x14ac:dyDescent="0.3">
      <c r="C33" s="74" t="s">
        <v>70</v>
      </c>
      <c r="D33" s="63" t="s">
        <v>25</v>
      </c>
      <c r="E33" s="60">
        <f>D5*0.891</f>
        <v>49.005000000000003</v>
      </c>
      <c r="F33" s="60">
        <f>(D5/2)+1</f>
        <v>28.5</v>
      </c>
      <c r="G33" s="64"/>
      <c r="H33" s="10" t="s">
        <v>95</v>
      </c>
      <c r="J33" s="10"/>
      <c r="L33" s="88"/>
      <c r="P33" s="80" t="s">
        <v>89</v>
      </c>
      <c r="Q33" s="84"/>
      <c r="R33" s="79"/>
      <c r="S33" s="79"/>
      <c r="T33" s="79"/>
      <c r="U33" s="79"/>
      <c r="V33" s="79"/>
      <c r="W33" s="79"/>
      <c r="X33" s="79"/>
      <c r="Y33" s="22"/>
      <c r="Z33" s="79" t="s">
        <v>53</v>
      </c>
      <c r="AA33" s="79"/>
      <c r="AB33" s="79"/>
      <c r="AC33" s="79"/>
      <c r="AD33" s="90"/>
      <c r="AE33" s="79"/>
    </row>
    <row r="34" spans="3:31" ht="16.5" x14ac:dyDescent="0.3">
      <c r="C34" s="62" t="s">
        <v>26</v>
      </c>
      <c r="D34" s="63" t="s">
        <v>14</v>
      </c>
      <c r="E34" s="60">
        <f>D5*1.485</f>
        <v>81.675000000000011</v>
      </c>
      <c r="F34" s="60"/>
      <c r="G34" s="61"/>
      <c r="H34" s="10" t="s">
        <v>72</v>
      </c>
      <c r="J34" s="20" t="s">
        <v>52</v>
      </c>
      <c r="L34" s="88"/>
      <c r="P34" s="79"/>
      <c r="Q34" s="84"/>
      <c r="R34" s="79"/>
      <c r="S34" s="79"/>
      <c r="T34" s="79"/>
      <c r="U34" s="79"/>
      <c r="V34" s="79"/>
      <c r="W34" s="79"/>
      <c r="X34" s="79"/>
      <c r="Y34" s="22"/>
      <c r="Z34" s="79"/>
      <c r="AA34" s="79"/>
      <c r="AB34" s="79"/>
      <c r="AC34" s="79"/>
      <c r="AD34" s="90"/>
      <c r="AE34" s="79"/>
    </row>
    <row r="35" spans="3:31" ht="16.5" x14ac:dyDescent="0.3">
      <c r="C35" s="65" t="s">
        <v>42</v>
      </c>
      <c r="D35" s="66" t="s">
        <v>6</v>
      </c>
      <c r="E35" s="60">
        <f>D5*1.48</f>
        <v>81.400000000000006</v>
      </c>
      <c r="F35" s="60">
        <f>D5*1.11</f>
        <v>61.050000000000004</v>
      </c>
      <c r="G35" s="61">
        <f>D5*0.7778</f>
        <v>42.779000000000003</v>
      </c>
      <c r="H35" s="10" t="s">
        <v>72</v>
      </c>
      <c r="J35" s="21" t="s">
        <v>57</v>
      </c>
      <c r="L35" s="88"/>
      <c r="P35" s="84"/>
      <c r="Q35" s="79"/>
      <c r="R35" s="79"/>
      <c r="S35" s="79"/>
      <c r="T35" s="79"/>
      <c r="U35" s="79"/>
      <c r="V35" s="79"/>
      <c r="W35" s="79"/>
      <c r="X35" s="79"/>
      <c r="Y35" s="79"/>
      <c r="Z35" s="22"/>
      <c r="AA35" s="79"/>
      <c r="AB35" s="79"/>
      <c r="AC35" s="79"/>
      <c r="AD35" s="90"/>
    </row>
    <row r="36" spans="3:31" ht="16.5" x14ac:dyDescent="0.3">
      <c r="C36" s="27"/>
      <c r="D36" s="28"/>
      <c r="E36" s="58"/>
      <c r="F36" s="58"/>
      <c r="G36" s="59"/>
      <c r="J36" s="21" t="s">
        <v>58</v>
      </c>
      <c r="L36" s="88"/>
      <c r="O36" s="80" t="s">
        <v>66</v>
      </c>
      <c r="P36" s="84"/>
      <c r="Q36" s="79"/>
      <c r="R36" s="79"/>
      <c r="S36" s="79"/>
      <c r="T36" s="79"/>
      <c r="U36" s="79"/>
      <c r="V36" s="79"/>
      <c r="W36" s="79"/>
      <c r="X36" s="79"/>
      <c r="Y36" s="79"/>
      <c r="Z36" s="22"/>
      <c r="AA36" s="79" t="s">
        <v>54</v>
      </c>
      <c r="AB36" s="79"/>
      <c r="AC36" s="79"/>
      <c r="AD36" s="90"/>
    </row>
    <row r="37" spans="3:31" ht="16.5" x14ac:dyDescent="0.3">
      <c r="C37" s="30" t="s">
        <v>33</v>
      </c>
      <c r="D37" s="28"/>
      <c r="E37" s="45"/>
      <c r="F37" s="45"/>
      <c r="G37" s="46"/>
      <c r="J37" s="10"/>
      <c r="L37" s="88"/>
      <c r="P37" s="84"/>
      <c r="Q37" s="79"/>
      <c r="R37" s="79"/>
      <c r="S37" s="79"/>
      <c r="T37" s="79"/>
      <c r="U37" s="79"/>
      <c r="V37" s="79"/>
      <c r="W37" s="79"/>
      <c r="X37" s="79"/>
      <c r="Y37" s="79"/>
      <c r="Z37" s="22"/>
      <c r="AA37" s="79"/>
      <c r="AB37" s="79"/>
      <c r="AC37" s="79"/>
      <c r="AD37" s="90"/>
    </row>
    <row r="38" spans="3:31" ht="17.25" thickBot="1" x14ac:dyDescent="0.35">
      <c r="C38" s="35" t="s">
        <v>94</v>
      </c>
      <c r="D38" s="67" t="s">
        <v>4</v>
      </c>
      <c r="E38" s="37">
        <f>D5*0.3762</f>
        <v>20.690999999999999</v>
      </c>
      <c r="F38" s="37"/>
      <c r="G38" s="38"/>
      <c r="H38" s="10" t="s">
        <v>74</v>
      </c>
      <c r="J38" s="22" t="s">
        <v>53</v>
      </c>
      <c r="L38" s="91"/>
      <c r="M38" s="92"/>
      <c r="N38" s="92"/>
      <c r="O38" s="92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4"/>
    </row>
    <row r="39" spans="3:31" ht="15" customHeight="1" x14ac:dyDescent="0.3">
      <c r="C39" s="68" t="s">
        <v>38</v>
      </c>
      <c r="D39" s="55" t="s">
        <v>39</v>
      </c>
      <c r="E39" s="50">
        <f>D5*0.495</f>
        <v>27.225000000000001</v>
      </c>
      <c r="F39" s="50">
        <f>D5*0.36</f>
        <v>19.8</v>
      </c>
      <c r="G39" s="51">
        <f>D5*0.2376</f>
        <v>13.068</v>
      </c>
      <c r="H39" s="10" t="s">
        <v>75</v>
      </c>
      <c r="J39" s="23" t="s">
        <v>56</v>
      </c>
    </row>
    <row r="40" spans="3:31" ht="14.1" customHeight="1" x14ac:dyDescent="0.3">
      <c r="C40" s="68" t="s">
        <v>34</v>
      </c>
      <c r="D40" s="69" t="s">
        <v>35</v>
      </c>
      <c r="E40" s="60">
        <f>D5*0.3565</f>
        <v>19.607499999999998</v>
      </c>
      <c r="F40" s="60">
        <f>D5*0.495</f>
        <v>27.225000000000001</v>
      </c>
      <c r="G40" s="61">
        <f>D5*0.75</f>
        <v>41.25</v>
      </c>
      <c r="H40" s="10" t="s">
        <v>78</v>
      </c>
      <c r="J40" s="23" t="s">
        <v>59</v>
      </c>
    </row>
    <row r="41" spans="3:31" ht="16.5" x14ac:dyDescent="0.3">
      <c r="C41" s="54" t="s">
        <v>36</v>
      </c>
      <c r="D41" s="55" t="s">
        <v>37</v>
      </c>
      <c r="E41" s="60">
        <f>D5*0.2376</f>
        <v>13.068</v>
      </c>
      <c r="F41" s="60">
        <f>D5*0.47525</f>
        <v>26.138750000000002</v>
      </c>
      <c r="G41" s="61">
        <f>D5*0.75</f>
        <v>41.25</v>
      </c>
      <c r="H41" s="10" t="s">
        <v>78</v>
      </c>
      <c r="J41" s="23"/>
    </row>
    <row r="42" spans="3:31" ht="16.5" x14ac:dyDescent="0.3">
      <c r="C42" s="27"/>
      <c r="D42" s="28"/>
      <c r="E42" s="28"/>
      <c r="F42" s="28"/>
      <c r="G42" s="29"/>
      <c r="J42" s="22" t="s">
        <v>54</v>
      </c>
    </row>
    <row r="43" spans="3:31" ht="14.1" customHeight="1" x14ac:dyDescent="0.3">
      <c r="C43" s="43" t="s">
        <v>48</v>
      </c>
      <c r="D43" s="28"/>
      <c r="E43" s="44"/>
      <c r="F43" s="44"/>
      <c r="G43" s="29"/>
      <c r="J43" s="23" t="s">
        <v>55</v>
      </c>
    </row>
    <row r="44" spans="3:31" ht="16.5" x14ac:dyDescent="0.3">
      <c r="C44" s="98" t="s">
        <v>45</v>
      </c>
      <c r="D44" s="99" t="s">
        <v>84</v>
      </c>
      <c r="E44" s="101">
        <f>D5*0.48</f>
        <v>26.4</v>
      </c>
      <c r="F44" s="99">
        <f>D5*0.36</f>
        <v>19.8</v>
      </c>
      <c r="G44" s="100"/>
      <c r="J44" s="23" t="s">
        <v>60</v>
      </c>
    </row>
    <row r="45" spans="3:31" ht="17.25" thickBot="1" x14ac:dyDescent="0.35">
      <c r="C45" s="70" t="s">
        <v>46</v>
      </c>
      <c r="D45" s="71"/>
      <c r="E45" s="72"/>
      <c r="F45" s="72"/>
      <c r="G45" s="73"/>
    </row>
    <row r="46" spans="3:31" ht="16.5" x14ac:dyDescent="0.3"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3:31" ht="16.5" x14ac:dyDescent="0.3">
      <c r="E47" s="1"/>
      <c r="F47" s="1"/>
      <c r="G47" s="1"/>
      <c r="J47" s="79"/>
      <c r="K47" s="79"/>
      <c r="AB47" s="79"/>
    </row>
    <row r="48" spans="3:31" ht="16.5" x14ac:dyDescent="0.3">
      <c r="J48" s="79"/>
      <c r="K48" s="79"/>
      <c r="AB48" s="79"/>
    </row>
    <row r="49" spans="10:28" ht="14.1" customHeight="1" x14ac:dyDescent="0.3">
      <c r="J49" s="79"/>
      <c r="K49" s="79"/>
      <c r="AB49" s="79"/>
    </row>
    <row r="50" spans="10:28" ht="14.1" customHeight="1" x14ac:dyDescent="0.3">
      <c r="J50" s="79"/>
      <c r="K50" s="79"/>
      <c r="AB50" s="79"/>
    </row>
    <row r="51" spans="10:28" ht="16.5" x14ac:dyDescent="0.3">
      <c r="J51" s="79"/>
      <c r="K51" s="79"/>
      <c r="AB51" s="79"/>
    </row>
    <row r="52" spans="10:28" ht="14.1" customHeight="1" x14ac:dyDescent="0.3">
      <c r="J52" s="79"/>
      <c r="K52" s="79"/>
      <c r="AB52" s="79"/>
    </row>
    <row r="53" spans="10:28" ht="16.5" x14ac:dyDescent="0.3">
      <c r="J53" s="79"/>
      <c r="K53" s="79"/>
      <c r="AB53" s="79"/>
    </row>
    <row r="54" spans="10:28" ht="14.1" customHeight="1" x14ac:dyDescent="0.3">
      <c r="J54" s="79"/>
      <c r="K54" s="79"/>
      <c r="AB54" s="79"/>
    </row>
    <row r="55" spans="10:28" ht="14.1" customHeight="1" x14ac:dyDescent="0.3">
      <c r="J55" s="79"/>
      <c r="K55" s="79"/>
      <c r="AB55" s="79"/>
    </row>
    <row r="56" spans="10:28" ht="14.1" customHeight="1" x14ac:dyDescent="0.3">
      <c r="J56" s="79"/>
      <c r="K56" s="79"/>
      <c r="AB56" s="79"/>
    </row>
    <row r="57" spans="10:28" ht="15" customHeight="1" x14ac:dyDescent="0.3">
      <c r="J57" s="79"/>
      <c r="K57" s="79"/>
      <c r="AB57" s="79"/>
    </row>
    <row r="58" spans="10:28" ht="16.5" x14ac:dyDescent="0.3">
      <c r="J58" s="79"/>
      <c r="K58" s="79"/>
      <c r="AB58" s="79"/>
    </row>
    <row r="59" spans="10:28" ht="16.5" x14ac:dyDescent="0.3">
      <c r="J59" s="79"/>
      <c r="K59" s="79"/>
      <c r="AB59" s="79"/>
    </row>
    <row r="60" spans="10:28" ht="16.5" x14ac:dyDescent="0.3">
      <c r="J60" s="79"/>
      <c r="K60" s="79"/>
      <c r="AB60" s="79"/>
    </row>
    <row r="61" spans="10:28" ht="14.1" customHeight="1" x14ac:dyDescent="0.3">
      <c r="J61" s="79"/>
      <c r="K61" s="79"/>
      <c r="AB61" s="79"/>
    </row>
    <row r="62" spans="10:28" ht="14.1" customHeight="1" x14ac:dyDescent="0.3">
      <c r="J62" s="79"/>
      <c r="K62" s="79"/>
      <c r="AB62" s="79"/>
    </row>
    <row r="63" spans="10:28" ht="16.5" x14ac:dyDescent="0.3">
      <c r="J63" s="79"/>
      <c r="K63" s="79"/>
      <c r="AB63" s="79"/>
    </row>
    <row r="64" spans="10:28" ht="16.5" x14ac:dyDescent="0.3">
      <c r="J64" s="79"/>
      <c r="K64" s="80"/>
      <c r="AB64" s="79"/>
    </row>
    <row r="65" spans="10:28" ht="16.5" x14ac:dyDescent="0.3">
      <c r="J65" s="79"/>
      <c r="K65" s="79"/>
      <c r="AB65" s="79"/>
    </row>
    <row r="66" spans="10:28" ht="14.1" customHeight="1" x14ac:dyDescent="0.3">
      <c r="J66" s="79"/>
      <c r="K66" s="79"/>
      <c r="AB66" s="79"/>
    </row>
    <row r="67" spans="10:28" ht="16.5" x14ac:dyDescent="0.3"/>
    <row r="68" spans="10:28" ht="16.5" x14ac:dyDescent="0.3"/>
    <row r="69" spans="10:28" ht="16.5" x14ac:dyDescent="0.3"/>
    <row r="71" spans="10:28" ht="16.5" x14ac:dyDescent="0.3"/>
    <row r="72" spans="10:28" ht="16.5" x14ac:dyDescent="0.3"/>
    <row r="73" spans="10:28" ht="16.5" x14ac:dyDescent="0.3"/>
    <row r="75" spans="10:28" ht="16.5" x14ac:dyDescent="0.3"/>
    <row r="76" spans="10:28" ht="16.5" x14ac:dyDescent="0.3"/>
    <row r="77" spans="10:28" ht="16.5" x14ac:dyDescent="0.3"/>
    <row r="79" spans="10:28" ht="16.5" x14ac:dyDescent="0.3"/>
    <row r="80" spans="10:28" ht="16.5" x14ac:dyDescent="0.3"/>
    <row r="81" ht="16.5" x14ac:dyDescent="0.3"/>
    <row r="82" ht="16.5" x14ac:dyDescent="0.3"/>
    <row r="83" ht="16.5" x14ac:dyDescent="0.3"/>
  </sheetData>
  <pageMargins left="0.39874117230999001" right="0.49147167749836002" top="0.28746456608394599" bottom="0.26891846504627198" header="0.27819151556510902" footer="0.27819151556510902"/>
  <pageSetup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Wineberg</dc:creator>
  <cp:lastModifiedBy>Adriana Borek</cp:lastModifiedBy>
  <cp:revision>7</cp:revision>
  <cp:lastPrinted>2018-01-11T14:59:43Z</cp:lastPrinted>
  <dcterms:created xsi:type="dcterms:W3CDTF">2012-01-01T03:25:04Z</dcterms:created>
  <dcterms:modified xsi:type="dcterms:W3CDTF">2024-12-17T14:52:48Z</dcterms:modified>
</cp:coreProperties>
</file>